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D TAB (as calculated)" sheetId="3" r:id="rId1"/>
    <sheet name="BID TAB (with equiv $ per lb)" sheetId="4" r:id="rId2"/>
  </sheets>
  <definedNames>
    <definedName name="_xlnm.Print_Area" localSheetId="0">'BID TAB (as calculated)'!$A$1:$O$35</definedName>
    <definedName name="_xlnm.Print_Area" localSheetId="1">'BID TAB (with equiv $ per lb)'!$A$1:$V$39</definedName>
  </definedNames>
  <calcPr calcId="152511"/>
</workbook>
</file>

<file path=xl/calcChain.xml><?xml version="1.0" encoding="utf-8"?>
<calcChain xmlns="http://schemas.openxmlformats.org/spreadsheetml/2006/main">
  <c r="I18" i="4" l="1"/>
  <c r="I16" i="4"/>
  <c r="I20" i="4"/>
  <c r="I14" i="4"/>
  <c r="I28" i="4"/>
  <c r="I27" i="4"/>
  <c r="I26" i="4"/>
  <c r="I25" i="4"/>
  <c r="D39" i="4"/>
  <c r="D38" i="4"/>
  <c r="D37" i="4"/>
  <c r="D36" i="4"/>
  <c r="X28" i="4"/>
  <c r="C28" i="4"/>
  <c r="X27" i="4"/>
  <c r="C27" i="4"/>
  <c r="X26" i="4"/>
  <c r="C26" i="4"/>
  <c r="X25" i="4"/>
  <c r="C25" i="4"/>
  <c r="C20" i="4"/>
  <c r="C18" i="4"/>
  <c r="C16" i="4"/>
  <c r="C14" i="4"/>
  <c r="D33" i="3"/>
  <c r="D34" i="3"/>
  <c r="D35" i="3"/>
  <c r="D32" i="3"/>
  <c r="C13" i="3"/>
  <c r="C19" i="3" l="1"/>
  <c r="C15" i="3"/>
  <c r="C17" i="3"/>
  <c r="Q27" i="3" l="1"/>
  <c r="C27" i="3"/>
  <c r="Q26" i="3"/>
  <c r="C26" i="3"/>
  <c r="Q25" i="3"/>
  <c r="C25" i="3"/>
  <c r="Q24" i="3"/>
  <c r="C24" i="3"/>
</calcChain>
</file>

<file path=xl/sharedStrings.xml><?xml version="1.0" encoding="utf-8"?>
<sst xmlns="http://schemas.openxmlformats.org/spreadsheetml/2006/main" count="240" uniqueCount="76">
  <si>
    <t>BID TABULATION</t>
  </si>
  <si>
    <t>2016 JOINT CRACK FILLING PROGRAM</t>
  </si>
  <si>
    <t>BIDDER</t>
  </si>
  <si>
    <t>BEHM PAVEMENT MAINTENANCE</t>
  </si>
  <si>
    <t>BASE BID YEAR 1</t>
  </si>
  <si>
    <t>$125/HOUR</t>
  </si>
  <si>
    <t>$140/HOUR</t>
  </si>
  <si>
    <t>SKC CONSTRUCTION</t>
  </si>
  <si>
    <t>$155/HOUR</t>
  </si>
  <si>
    <t>$185/HOUR</t>
  </si>
  <si>
    <t>$110/HOUR</t>
  </si>
  <si>
    <t>$150/HOUR</t>
  </si>
  <si>
    <t>HASTINGS ASPHALT SERVICES</t>
  </si>
  <si>
    <t>PATRIOT PAVEMENT MAINTENANCE</t>
  </si>
  <si>
    <t>$100/HOUR</t>
  </si>
  <si>
    <t>TOTAL - AS CALCULATED</t>
  </si>
  <si>
    <t>TOTAL BID QUANTITY, POUNDS</t>
  </si>
  <si>
    <t>UNIT PRICE PER POUND, AS BID</t>
  </si>
  <si>
    <t>UNIT PRICE PER LINEAL FOOT, AS BID</t>
  </si>
  <si>
    <t>X</t>
  </si>
  <si>
    <t>=</t>
  </si>
  <si>
    <t>BASE BID YEAR 1 TOTAL - AS READ</t>
  </si>
  <si>
    <t xml:space="preserve">TOTAL BID QUANTITY, LIN FT </t>
  </si>
  <si>
    <t>BID OPENING:  5/20/2016, 11:00 am</t>
  </si>
  <si>
    <t>BASE BID YEAR 1 TABULATION - USING POUNDS AS BASIS…..DO NOT USE…..NOT HOW SPEC WAS WRITTEN</t>
  </si>
  <si>
    <t>TOTAL BID QUANTITY</t>
  </si>
  <si>
    <t>UNITS</t>
  </si>
  <si>
    <t>OPTIONAL YEAR 2</t>
  </si>
  <si>
    <t>OPTIONAL YEAR 3</t>
  </si>
  <si>
    <t>UNIT PRICE (AS BID)</t>
  </si>
  <si>
    <t>BASE BID TOTAL  (AS CALCULATED)</t>
  </si>
  <si>
    <t>BASE BID TOTAL (AS READ)</t>
  </si>
  <si>
    <t>x</t>
  </si>
  <si>
    <t>LIN. FT.</t>
  </si>
  <si>
    <t>WITH DISPOSAL @ MUNICIPAL FACILITY</t>
  </si>
  <si>
    <t>WITH DISPOSAL BY CONTRACTOR</t>
  </si>
  <si>
    <t>HOURLY RATES FOR SWEEPER (AS BID)</t>
  </si>
  <si>
    <t>**  BEHM INDICATED 3.2 LF PER POUND FOR THEIR BID…WOULD EQUATE TO 196,875 POUNDS OF MATERIAL</t>
  </si>
  <si>
    <t>***  PATRIOT INDICATED 3.0 LF PER POUND FOR THEIR BID…WOULD EQUATE TO 210,000 POUNDS OF MATERIAL</t>
  </si>
  <si>
    <t>$1.1775/LB***</t>
  </si>
  <si>
    <t>$1.3200/LB*</t>
  </si>
  <si>
    <t>$1.1300/LB**</t>
  </si>
  <si>
    <t>$0.3900/LF</t>
  </si>
  <si>
    <t>$0.4500/LF</t>
  </si>
  <si>
    <t>$0.3925/LF</t>
  </si>
  <si>
    <t>$0.3300/LF</t>
  </si>
  <si>
    <t>EQUIVALENT PER LB UNIT PRICE (AS BID)*</t>
  </si>
  <si>
    <t>$0.3933/LF</t>
  </si>
  <si>
    <t>$0.3400/LF</t>
  </si>
  <si>
    <t>$1.1800/LB</t>
  </si>
  <si>
    <t>$1.3600/LB</t>
  </si>
  <si>
    <t>$1.2500/LB</t>
  </si>
  <si>
    <t>$1.5000/LB</t>
  </si>
  <si>
    <t>$1.8000/LB</t>
  </si>
  <si>
    <t>$1.8000/LB*</t>
  </si>
  <si>
    <t>$0.4000/LF</t>
  </si>
  <si>
    <t>$1.2000/LB</t>
  </si>
  <si>
    <t>$0.4400/LF</t>
  </si>
  <si>
    <t>$0.3750/LF</t>
  </si>
  <si>
    <t>Village of Cary</t>
  </si>
  <si>
    <t>Village of Algonquin</t>
  </si>
  <si>
    <t>City of McHenry</t>
  </si>
  <si>
    <t>City of Woodstock</t>
  </si>
  <si>
    <t>EST. QUANTITY (LF)</t>
  </si>
  <si>
    <t>MUNICIPALITY</t>
  </si>
  <si>
    <t>TOTAL ESTIMATED YEAR 1 BASE BID COST</t>
  </si>
  <si>
    <t>UNIT COST ($/LF)</t>
  </si>
  <si>
    <t>LOWEST BID RESULTS BY INDIVIDUAL AGENCY</t>
  </si>
  <si>
    <t>* FOR EQUIVALENT OF 630,000 LF OF CRACK FILLED (PER BID SPECS, WOULD EQUATE TO BID QUANTITY OF 157,500 POUNDS OF MATERIAL @ 4.0 LF/LB , UNLESS OTHERWISE INDICATED BY CONTRACTOR)</t>
  </si>
  <si>
    <t>/</t>
  </si>
  <si>
    <t>$1.1300/LB</t>
  </si>
  <si>
    <t>$1.1775/LB</t>
  </si>
  <si>
    <t>$1.3200/LB</t>
  </si>
  <si>
    <t>PROPOSED LF PER LB</t>
  </si>
  <si>
    <t>PER LINEAR FOOT BASIS</t>
  </si>
  <si>
    <t>PER POUND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</si>
</sst>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_(&quot;$&quot;* #,##0.0000_);_(&quot;$&quot;* \(#,##0.0000\);_(&quot;$&quot;* &quot;-&quot;??_);_(@_)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44" fontId="2" fillId="0" borderId="14" xfId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66" fontId="2" fillId="0" borderId="11" xfId="1" applyNumberFormat="1" applyFont="1" applyBorder="1" applyAlignment="1">
      <alignment horizontal="center" vertical="center" wrapText="1"/>
    </xf>
    <xf numFmtId="44" fontId="2" fillId="2" borderId="21" xfId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166" fontId="2" fillId="0" borderId="21" xfId="1" applyNumberFormat="1" applyFont="1" applyBorder="1" applyAlignment="1">
      <alignment horizontal="center" vertical="center" wrapText="1"/>
    </xf>
    <xf numFmtId="44" fontId="2" fillId="0" borderId="6" xfId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166" fontId="2" fillId="0" borderId="10" xfId="1" applyNumberFormat="1" applyFont="1" applyBorder="1" applyAlignment="1">
      <alignment horizontal="center" vertical="center" wrapText="1"/>
    </xf>
    <xf numFmtId="166" fontId="2" fillId="0" borderId="20" xfId="1" applyNumberFormat="1" applyFont="1" applyBorder="1" applyAlignment="1">
      <alignment horizontal="center" vertical="center" wrapText="1"/>
    </xf>
    <xf numFmtId="44" fontId="2" fillId="0" borderId="20" xfId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166" fontId="2" fillId="0" borderId="12" xfId="1" applyNumberFormat="1" applyFont="1" applyBorder="1" applyAlignment="1">
      <alignment horizontal="center" vertical="center" wrapText="1"/>
    </xf>
    <xf numFmtId="166" fontId="2" fillId="0" borderId="22" xfId="1" applyNumberFormat="1" applyFont="1" applyBorder="1" applyAlignment="1">
      <alignment horizontal="center" vertical="center" wrapText="1"/>
    </xf>
    <xf numFmtId="44" fontId="2" fillId="0" borderId="22" xfId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9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5" fontId="1" fillId="0" borderId="27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3" fontId="1" fillId="0" borderId="42" xfId="0" applyNumberFormat="1" applyFont="1" applyFill="1" applyBorder="1" applyAlignment="1">
      <alignment horizontal="center" vertical="center" wrapText="1"/>
    </xf>
    <xf numFmtId="166" fontId="1" fillId="0" borderId="4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34" xfId="1" applyNumberFormat="1" applyFont="1" applyFill="1" applyBorder="1" applyAlignment="1">
      <alignment horizontal="center" vertical="center" wrapText="1"/>
    </xf>
    <xf numFmtId="165" fontId="1" fillId="0" borderId="32" xfId="1" applyNumberFormat="1" applyFont="1" applyFill="1" applyBorder="1" applyAlignment="1">
      <alignment horizontal="center" vertical="center" wrapText="1"/>
    </xf>
    <xf numFmtId="3" fontId="1" fillId="0" borderId="45" xfId="0" applyNumberFormat="1" applyFont="1" applyFill="1" applyBorder="1" applyAlignment="1">
      <alignment horizontal="center" vertical="center" wrapText="1"/>
    </xf>
    <xf numFmtId="166" fontId="1" fillId="0" borderId="3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1" fillId="0" borderId="43" xfId="1" applyNumberFormat="1" applyFont="1" applyFill="1" applyBorder="1" applyAlignment="1">
      <alignment horizontal="center" vertical="center" wrapText="1"/>
    </xf>
    <xf numFmtId="165" fontId="1" fillId="0" borderId="31" xfId="1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65" fontId="6" fillId="0" borderId="31" xfId="1" applyNumberFormat="1" applyFont="1" applyFill="1" applyBorder="1" applyAlignment="1">
      <alignment horizontal="center" vertical="center" wrapText="1"/>
    </xf>
    <xf numFmtId="3" fontId="6" fillId="0" borderId="45" xfId="0" applyNumberFormat="1" applyFont="1" applyFill="1" applyBorder="1" applyAlignment="1">
      <alignment horizontal="center" vertical="center" wrapText="1"/>
    </xf>
    <xf numFmtId="166" fontId="6" fillId="0" borderId="31" xfId="1" applyNumberFormat="1" applyFont="1" applyFill="1" applyBorder="1" applyAlignment="1">
      <alignment horizontal="center" vertical="center" wrapText="1"/>
    </xf>
    <xf numFmtId="165" fontId="6" fillId="0" borderId="43" xfId="1" applyNumberFormat="1" applyFont="1" applyFill="1" applyBorder="1" applyAlignment="1">
      <alignment horizontal="center" vertical="center" wrapText="1"/>
    </xf>
    <xf numFmtId="165" fontId="6" fillId="0" borderId="27" xfId="1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horizontal="center" vertical="center" wrapText="1"/>
    </xf>
    <xf numFmtId="166" fontId="6" fillId="0" borderId="43" xfId="1" applyNumberFormat="1" applyFont="1" applyFill="1" applyBorder="1" applyAlignment="1">
      <alignment horizontal="center" vertical="center" wrapText="1"/>
    </xf>
    <xf numFmtId="165" fontId="6" fillId="0" borderId="31" xfId="1" quotePrefix="1" applyNumberFormat="1" applyFont="1" applyFill="1" applyBorder="1" applyAlignment="1">
      <alignment horizontal="left" vertical="center" wrapText="1" indent="1"/>
    </xf>
    <xf numFmtId="165" fontId="6" fillId="0" borderId="43" xfId="1" applyNumberFormat="1" applyFont="1" applyFill="1" applyBorder="1" applyAlignment="1">
      <alignment horizontal="left" vertical="center" wrapText="1" indent="1"/>
    </xf>
    <xf numFmtId="165" fontId="6" fillId="2" borderId="38" xfId="1" quotePrefix="1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164" fontId="13" fillId="0" borderId="48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5" fontId="1" fillId="0" borderId="49" xfId="1" applyNumberFormat="1" applyFont="1" applyFill="1" applyBorder="1" applyAlignment="1">
      <alignment horizontal="center" vertical="center" wrapText="1"/>
    </xf>
    <xf numFmtId="164" fontId="12" fillId="0" borderId="50" xfId="1" applyNumberFormat="1" applyFont="1" applyFill="1" applyBorder="1" applyAlignment="1">
      <alignment horizontal="center" vertical="center" wrapText="1"/>
    </xf>
    <xf numFmtId="164" fontId="12" fillId="0" borderId="34" xfId="1" quotePrefix="1" applyNumberFormat="1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horizontal="center" vertical="center" wrapText="1"/>
    </xf>
    <xf numFmtId="165" fontId="6" fillId="0" borderId="51" xfId="1" quotePrefix="1" applyNumberFormat="1" applyFont="1" applyFill="1" applyBorder="1" applyAlignment="1">
      <alignment horizontal="center" vertical="center" wrapText="1"/>
    </xf>
    <xf numFmtId="164" fontId="12" fillId="0" borderId="4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5" fontId="6" fillId="0" borderId="49" xfId="1" applyNumberFormat="1" applyFont="1" applyFill="1" applyBorder="1" applyAlignment="1">
      <alignment horizontal="center" vertical="center" wrapText="1"/>
    </xf>
    <xf numFmtId="164" fontId="6" fillId="2" borderId="52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5" fontId="6" fillId="2" borderId="53" xfId="1" quotePrefix="1" applyNumberFormat="1" applyFont="1" applyFill="1" applyBorder="1" applyAlignment="1">
      <alignment horizontal="center" vertical="center" wrapText="1"/>
    </xf>
    <xf numFmtId="164" fontId="13" fillId="0" borderId="50" xfId="1" applyNumberFormat="1" applyFont="1" applyFill="1" applyBorder="1" applyAlignment="1">
      <alignment horizontal="center" vertical="center" wrapText="1"/>
    </xf>
    <xf numFmtId="164" fontId="13" fillId="0" borderId="34" xfId="1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165" fontId="1" fillId="0" borderId="51" xfId="1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65" fontId="0" fillId="0" borderId="54" xfId="1" applyNumberFormat="1" applyFont="1" applyBorder="1" applyAlignment="1">
      <alignment horizontal="center" vertical="center" wrapText="1"/>
    </xf>
    <xf numFmtId="164" fontId="1" fillId="2" borderId="3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38" xfId="1" applyNumberFormat="1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 vertical="center" wrapText="1"/>
    </xf>
    <xf numFmtId="166" fontId="6" fillId="2" borderId="41" xfId="1" applyNumberFormat="1" applyFont="1" applyFill="1" applyBorder="1" applyAlignment="1">
      <alignment horizontal="center" vertical="center" wrapText="1"/>
    </xf>
    <xf numFmtId="3" fontId="6" fillId="0" borderId="34" xfId="0" quotePrefix="1" applyNumberFormat="1" applyFont="1" applyFill="1" applyBorder="1" applyAlignment="1">
      <alignment horizontal="center" vertical="center" wrapText="1"/>
    </xf>
    <xf numFmtId="167" fontId="6" fillId="0" borderId="34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3" fontId="6" fillId="2" borderId="34" xfId="0" quotePrefix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64" fontId="0" fillId="0" borderId="54" xfId="0" applyNumberFormat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164" fontId="17" fillId="5" borderId="50" xfId="1" applyNumberFormat="1" applyFont="1" applyFill="1" applyBorder="1" applyAlignment="1">
      <alignment horizontal="center" vertical="center" wrapText="1"/>
    </xf>
    <xf numFmtId="164" fontId="2" fillId="5" borderId="34" xfId="1" applyNumberFormat="1" applyFont="1" applyFill="1" applyBorder="1" applyAlignment="1">
      <alignment horizontal="center" vertical="center" wrapText="1"/>
    </xf>
    <xf numFmtId="164" fontId="12" fillId="5" borderId="50" xfId="1" applyNumberFormat="1" applyFont="1" applyFill="1" applyBorder="1" applyAlignment="1">
      <alignment horizontal="center" vertical="center" wrapText="1"/>
    </xf>
    <xf numFmtId="164" fontId="18" fillId="5" borderId="50" xfId="1" applyNumberFormat="1" applyFont="1" applyFill="1" applyBorder="1" applyAlignment="1">
      <alignment horizontal="center" vertical="center" wrapText="1"/>
    </xf>
    <xf numFmtId="164" fontId="18" fillId="0" borderId="48" xfId="1" applyNumberFormat="1" applyFont="1" applyFill="1" applyBorder="1" applyAlignment="1">
      <alignment horizontal="center" vertical="center" wrapText="1"/>
    </xf>
    <xf numFmtId="164" fontId="18" fillId="0" borderId="50" xfId="1" applyNumberFormat="1" applyFont="1" applyFill="1" applyBorder="1" applyAlignment="1">
      <alignment horizontal="center" vertical="center" wrapText="1"/>
    </xf>
    <xf numFmtId="164" fontId="19" fillId="2" borderId="52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10" zoomScale="96" zoomScaleNormal="96" workbookViewId="0">
      <selection activeCell="H29" sqref="H29"/>
    </sheetView>
  </sheetViews>
  <sheetFormatPr defaultRowHeight="15" x14ac:dyDescent="0.25"/>
  <cols>
    <col min="1" max="1" width="27.140625" style="3" customWidth="1"/>
    <col min="2" max="2" width="16.42578125" style="2" customWidth="1"/>
    <col min="3" max="3" width="18.140625" style="2" customWidth="1"/>
    <col min="4" max="4" width="3.7109375" style="2" customWidth="1"/>
    <col min="5" max="5" width="11.42578125" style="2" customWidth="1"/>
    <col min="6" max="6" width="11.5703125" style="2" bestFit="1" customWidth="1"/>
    <col min="7" max="7" width="3.7109375" style="2" customWidth="1"/>
    <col min="8" max="8" width="19" style="2" customWidth="1"/>
    <col min="9" max="9" width="16.42578125" style="2" hidden="1" customWidth="1"/>
    <col min="10" max="10" width="20.7109375" style="2" customWidth="1"/>
    <col min="11" max="11" width="16.42578125" style="2" hidden="1" customWidth="1"/>
    <col min="12" max="12" width="20.7109375" style="2" customWidth="1"/>
    <col min="13" max="13" width="16.42578125" style="2" hidden="1" customWidth="1"/>
    <col min="14" max="15" width="20.7109375" style="2" customWidth="1"/>
    <col min="16" max="16" width="5.7109375" style="2" customWidth="1"/>
    <col min="17" max="17" width="20.7109375" style="2" customWidth="1"/>
    <col min="18" max="16384" width="9.140625" style="1"/>
  </cols>
  <sheetData>
    <row r="1" spans="1:19" ht="31.5" x14ac:dyDescent="0.25">
      <c r="A1" s="93" t="s">
        <v>0</v>
      </c>
    </row>
    <row r="2" spans="1:19" ht="19.5" x14ac:dyDescent="0.25">
      <c r="A2" s="4" t="s">
        <v>1</v>
      </c>
    </row>
    <row r="3" spans="1:19" ht="15" customHeight="1" x14ac:dyDescent="0.25">
      <c r="A3" s="92" t="s">
        <v>60</v>
      </c>
    </row>
    <row r="4" spans="1:19" ht="15" customHeight="1" x14ac:dyDescent="0.25">
      <c r="A4" s="92" t="s">
        <v>59</v>
      </c>
    </row>
    <row r="5" spans="1:19" ht="15" customHeight="1" x14ac:dyDescent="0.25">
      <c r="A5" s="92" t="s">
        <v>61</v>
      </c>
    </row>
    <row r="6" spans="1:19" ht="15" customHeight="1" x14ac:dyDescent="0.25">
      <c r="A6" s="92" t="s">
        <v>62</v>
      </c>
      <c r="C6" s="117"/>
    </row>
    <row r="7" spans="1:19" ht="10.5" customHeight="1" x14ac:dyDescent="0.25"/>
    <row r="8" spans="1:19" ht="15" customHeight="1" x14ac:dyDescent="0.25">
      <c r="A8" s="4" t="s">
        <v>23</v>
      </c>
      <c r="N8" s="5"/>
      <c r="O8" s="5"/>
      <c r="P8" s="5"/>
      <c r="Q8" s="5"/>
      <c r="R8" s="6"/>
      <c r="S8" s="6"/>
    </row>
    <row r="9" spans="1:19" ht="11.25" customHeight="1" thickBot="1" x14ac:dyDescent="0.3">
      <c r="N9" s="5"/>
      <c r="O9" s="5"/>
      <c r="P9" s="5"/>
      <c r="Q9" s="5"/>
      <c r="R9" s="6"/>
      <c r="S9" s="6"/>
    </row>
    <row r="10" spans="1:19" ht="18" customHeight="1" x14ac:dyDescent="0.25">
      <c r="A10" s="142" t="s">
        <v>2</v>
      </c>
      <c r="B10" s="140" t="s">
        <v>4</v>
      </c>
      <c r="C10" s="144"/>
      <c r="D10" s="144"/>
      <c r="E10" s="144"/>
      <c r="F10" s="144"/>
      <c r="G10" s="144"/>
      <c r="H10" s="144"/>
      <c r="I10" s="69"/>
      <c r="J10" s="140" t="s">
        <v>27</v>
      </c>
      <c r="K10" s="141"/>
      <c r="L10" s="140" t="s">
        <v>28</v>
      </c>
      <c r="M10" s="141"/>
      <c r="N10" s="140" t="s">
        <v>36</v>
      </c>
      <c r="O10" s="141"/>
      <c r="P10" s="5"/>
      <c r="Q10" s="5"/>
      <c r="R10" s="6"/>
      <c r="S10" s="6"/>
    </row>
    <row r="11" spans="1:19" ht="51" customHeight="1" thickBot="1" x14ac:dyDescent="0.3">
      <c r="A11" s="143"/>
      <c r="B11" s="49" t="s">
        <v>31</v>
      </c>
      <c r="C11" s="94" t="s">
        <v>30</v>
      </c>
      <c r="D11" s="95"/>
      <c r="E11" s="95" t="s">
        <v>25</v>
      </c>
      <c r="F11" s="95" t="s">
        <v>26</v>
      </c>
      <c r="G11" s="95"/>
      <c r="H11" s="96" t="s">
        <v>29</v>
      </c>
      <c r="I11" s="70" t="s">
        <v>46</v>
      </c>
      <c r="J11" s="73" t="s">
        <v>29</v>
      </c>
      <c r="K11" s="74" t="s">
        <v>46</v>
      </c>
      <c r="L11" s="73" t="s">
        <v>29</v>
      </c>
      <c r="M11" s="74" t="s">
        <v>46</v>
      </c>
      <c r="N11" s="75" t="s">
        <v>34</v>
      </c>
      <c r="O11" s="74" t="s">
        <v>35</v>
      </c>
      <c r="P11" s="7"/>
      <c r="Q11" s="7"/>
      <c r="R11" s="6"/>
      <c r="S11" s="6"/>
    </row>
    <row r="12" spans="1:19" ht="9.9499999999999993" customHeight="1" thickBot="1" x14ac:dyDescent="0.3">
      <c r="A12" s="50"/>
      <c r="B12" s="51"/>
      <c r="C12" s="97"/>
      <c r="D12" s="98"/>
      <c r="E12" s="99"/>
      <c r="F12" s="99"/>
      <c r="G12" s="99"/>
      <c r="H12" s="100"/>
      <c r="I12" s="71"/>
      <c r="J12" s="52"/>
      <c r="K12" s="71"/>
      <c r="L12" s="52"/>
      <c r="M12" s="71"/>
      <c r="N12" s="54"/>
      <c r="O12" s="55"/>
      <c r="P12" s="8"/>
      <c r="Q12" s="9"/>
      <c r="R12" s="6"/>
      <c r="S12" s="6"/>
    </row>
    <row r="13" spans="1:19" s="77" customFormat="1" ht="45" customHeight="1" thickBot="1" x14ac:dyDescent="0.3">
      <c r="A13" s="78" t="s">
        <v>3</v>
      </c>
      <c r="B13" s="57">
        <v>177975</v>
      </c>
      <c r="C13" s="101">
        <f>E13*0.39</f>
        <v>245700</v>
      </c>
      <c r="D13" s="102" t="s">
        <v>20</v>
      </c>
      <c r="E13" s="103">
        <v>630000</v>
      </c>
      <c r="F13" s="103" t="s">
        <v>33</v>
      </c>
      <c r="G13" s="103" t="s">
        <v>32</v>
      </c>
      <c r="H13" s="104" t="s">
        <v>42</v>
      </c>
      <c r="I13" s="89" t="s">
        <v>41</v>
      </c>
      <c r="J13" s="81" t="s">
        <v>55</v>
      </c>
      <c r="K13" s="82" t="s">
        <v>56</v>
      </c>
      <c r="L13" s="81" t="s">
        <v>57</v>
      </c>
      <c r="M13" s="82" t="s">
        <v>51</v>
      </c>
      <c r="N13" s="83" t="s">
        <v>5</v>
      </c>
      <c r="O13" s="84" t="s">
        <v>6</v>
      </c>
      <c r="P13" s="8"/>
      <c r="Q13" s="9"/>
      <c r="R13" s="6"/>
      <c r="S13" s="6"/>
    </row>
    <row r="14" spans="1:19" s="77" customFormat="1" ht="9.9499999999999993" customHeight="1" thickBot="1" x14ac:dyDescent="0.3">
      <c r="A14" s="79"/>
      <c r="B14" s="51"/>
      <c r="C14" s="105"/>
      <c r="D14" s="106"/>
      <c r="E14" s="107"/>
      <c r="F14" s="107"/>
      <c r="G14" s="107"/>
      <c r="H14" s="108"/>
      <c r="I14" s="90"/>
      <c r="J14" s="86"/>
      <c r="K14" s="85"/>
      <c r="L14" s="86"/>
      <c r="M14" s="85"/>
      <c r="N14" s="87"/>
      <c r="O14" s="88"/>
      <c r="P14" s="8"/>
      <c r="Q14" s="9"/>
      <c r="R14" s="6"/>
      <c r="S14" s="6"/>
    </row>
    <row r="15" spans="1:19" s="77" customFormat="1" ht="45" customHeight="1" thickBot="1" x14ac:dyDescent="0.3">
      <c r="A15" s="78" t="s">
        <v>12</v>
      </c>
      <c r="B15" s="76">
        <v>283500</v>
      </c>
      <c r="C15" s="101">
        <f>E15*0.45</f>
        <v>283500</v>
      </c>
      <c r="D15" s="102" t="s">
        <v>20</v>
      </c>
      <c r="E15" s="103">
        <v>630000</v>
      </c>
      <c r="F15" s="103" t="s">
        <v>33</v>
      </c>
      <c r="G15" s="103" t="s">
        <v>32</v>
      </c>
      <c r="H15" s="104" t="s">
        <v>43</v>
      </c>
      <c r="I15" s="89" t="s">
        <v>54</v>
      </c>
      <c r="J15" s="81" t="s">
        <v>43</v>
      </c>
      <c r="K15" s="82" t="s">
        <v>53</v>
      </c>
      <c r="L15" s="81" t="s">
        <v>43</v>
      </c>
      <c r="M15" s="82" t="s">
        <v>53</v>
      </c>
      <c r="N15" s="83" t="s">
        <v>8</v>
      </c>
      <c r="O15" s="84" t="s">
        <v>9</v>
      </c>
      <c r="P15" s="8"/>
      <c r="Q15" s="9"/>
      <c r="R15" s="6"/>
      <c r="S15" s="6"/>
    </row>
    <row r="16" spans="1:19" s="77" customFormat="1" ht="9.9499999999999993" customHeight="1" thickBot="1" x14ac:dyDescent="0.3">
      <c r="A16" s="79"/>
      <c r="B16" s="53"/>
      <c r="C16" s="105"/>
      <c r="D16" s="106"/>
      <c r="E16" s="107"/>
      <c r="F16" s="107"/>
      <c r="G16" s="107"/>
      <c r="H16" s="108"/>
      <c r="I16" s="90"/>
      <c r="J16" s="86"/>
      <c r="K16" s="85"/>
      <c r="L16" s="86"/>
      <c r="M16" s="85"/>
      <c r="N16" s="87"/>
      <c r="O16" s="88"/>
      <c r="P16" s="8"/>
      <c r="Q16" s="9"/>
      <c r="R16" s="6"/>
      <c r="S16" s="6"/>
    </row>
    <row r="17" spans="1:19" s="77" customFormat="1" ht="45" customHeight="1" thickBot="1" x14ac:dyDescent="0.3">
      <c r="A17" s="78" t="s">
        <v>13</v>
      </c>
      <c r="B17" s="57">
        <v>185456.25</v>
      </c>
      <c r="C17" s="101">
        <f>E17*0.3925</f>
        <v>247275</v>
      </c>
      <c r="D17" s="102" t="s">
        <v>20</v>
      </c>
      <c r="E17" s="103">
        <v>630000</v>
      </c>
      <c r="F17" s="103" t="s">
        <v>33</v>
      </c>
      <c r="G17" s="103" t="s">
        <v>32</v>
      </c>
      <c r="H17" s="104" t="s">
        <v>44</v>
      </c>
      <c r="I17" s="89" t="s">
        <v>39</v>
      </c>
      <c r="J17" s="81" t="s">
        <v>47</v>
      </c>
      <c r="K17" s="82" t="s">
        <v>49</v>
      </c>
      <c r="L17" s="81" t="s">
        <v>47</v>
      </c>
      <c r="M17" s="82" t="s">
        <v>49</v>
      </c>
      <c r="N17" s="83" t="s">
        <v>14</v>
      </c>
      <c r="O17" s="84" t="s">
        <v>10</v>
      </c>
      <c r="P17" s="8"/>
      <c r="Q17" s="9"/>
      <c r="R17" s="6"/>
      <c r="S17" s="6"/>
    </row>
    <row r="18" spans="1:19" s="77" customFormat="1" ht="9.9499999999999993" customHeight="1" thickBot="1" x14ac:dyDescent="0.3">
      <c r="A18" s="79"/>
      <c r="B18" s="51"/>
      <c r="C18" s="105"/>
      <c r="D18" s="106"/>
      <c r="E18" s="107"/>
      <c r="F18" s="107"/>
      <c r="G18" s="107"/>
      <c r="H18" s="108"/>
      <c r="I18" s="90"/>
      <c r="J18" s="86"/>
      <c r="K18" s="85"/>
      <c r="L18" s="86"/>
      <c r="M18" s="85"/>
      <c r="N18" s="87"/>
      <c r="O18" s="88"/>
      <c r="P18" s="8"/>
      <c r="Q18" s="9"/>
      <c r="R18" s="6"/>
      <c r="S18" s="6"/>
    </row>
    <row r="19" spans="1:19" s="77" customFormat="1" ht="45" customHeight="1" thickBot="1" x14ac:dyDescent="0.3">
      <c r="A19" s="80" t="s">
        <v>7</v>
      </c>
      <c r="B19" s="127">
        <v>207900</v>
      </c>
      <c r="C19" s="109">
        <f>E19*0.33</f>
        <v>207900</v>
      </c>
      <c r="D19" s="110" t="s">
        <v>20</v>
      </c>
      <c r="E19" s="111">
        <v>630000</v>
      </c>
      <c r="F19" s="111" t="s">
        <v>33</v>
      </c>
      <c r="G19" s="111" t="s">
        <v>32</v>
      </c>
      <c r="H19" s="112" t="s">
        <v>45</v>
      </c>
      <c r="I19" s="91" t="s">
        <v>40</v>
      </c>
      <c r="J19" s="128" t="s">
        <v>48</v>
      </c>
      <c r="K19" s="129" t="s">
        <v>50</v>
      </c>
      <c r="L19" s="128" t="s">
        <v>58</v>
      </c>
      <c r="M19" s="129" t="s">
        <v>52</v>
      </c>
      <c r="N19" s="130" t="s">
        <v>10</v>
      </c>
      <c r="O19" s="131" t="s">
        <v>11</v>
      </c>
      <c r="P19" s="8"/>
      <c r="Q19" s="9"/>
      <c r="R19" s="6"/>
      <c r="S19" s="6"/>
    </row>
    <row r="20" spans="1:19" ht="9.9499999999999993" customHeight="1" thickBot="1" x14ac:dyDescent="0.3">
      <c r="A20" s="78"/>
      <c r="B20" s="57"/>
      <c r="C20" s="113"/>
      <c r="D20" s="114"/>
      <c r="E20" s="115"/>
      <c r="F20" s="115"/>
      <c r="G20" s="115"/>
      <c r="H20" s="116"/>
      <c r="I20" s="72"/>
      <c r="J20" s="58"/>
      <c r="K20" s="72"/>
      <c r="L20" s="58"/>
      <c r="M20" s="72"/>
      <c r="N20" s="59"/>
      <c r="O20" s="60"/>
      <c r="P20" s="8"/>
      <c r="Q20" s="9"/>
      <c r="R20" s="6"/>
      <c r="S20" s="6"/>
    </row>
    <row r="21" spans="1:19" s="13" customFormat="1" ht="17.25" x14ac:dyDescent="0.25">
      <c r="A21" s="61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14"/>
      <c r="O21" s="14"/>
      <c r="P21" s="14"/>
      <c r="Q21" s="14"/>
      <c r="R21" s="15"/>
      <c r="S21" s="15"/>
    </row>
    <row r="22" spans="1:19" s="13" customFormat="1" ht="27" hidden="1" customHeight="1" thickBot="1" x14ac:dyDescent="0.3">
      <c r="A22" s="62" t="s">
        <v>24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9" s="13" customFormat="1" ht="54" hidden="1" customHeight="1" x14ac:dyDescent="0.25">
      <c r="A23" s="63"/>
      <c r="B23" s="16" t="s">
        <v>21</v>
      </c>
      <c r="C23" s="19" t="s">
        <v>15</v>
      </c>
      <c r="D23" s="40"/>
      <c r="E23" s="17" t="s">
        <v>16</v>
      </c>
      <c r="F23" s="17"/>
      <c r="G23" s="17"/>
      <c r="H23" s="18" t="s">
        <v>17</v>
      </c>
      <c r="I23" s="40"/>
      <c r="J23" s="16" t="s">
        <v>18</v>
      </c>
      <c r="K23" s="16"/>
      <c r="L23" s="16" t="s">
        <v>22</v>
      </c>
      <c r="M23" s="16"/>
      <c r="N23" s="18"/>
      <c r="O23" s="18" t="s">
        <v>18</v>
      </c>
      <c r="P23" s="19"/>
      <c r="Q23" s="20" t="s">
        <v>15</v>
      </c>
    </row>
    <row r="24" spans="1:19" s="13" customFormat="1" ht="50.1" hidden="1" customHeight="1" x14ac:dyDescent="0.25">
      <c r="A24" s="64" t="s">
        <v>3</v>
      </c>
      <c r="B24" s="21">
        <v>177975</v>
      </c>
      <c r="C24" s="24">
        <f>H24*E24</f>
        <v>177974.99999999997</v>
      </c>
      <c r="D24" s="41"/>
      <c r="E24" s="22">
        <v>157500</v>
      </c>
      <c r="F24" s="22"/>
      <c r="G24" s="22" t="s">
        <v>19</v>
      </c>
      <c r="H24" s="23">
        <v>1.1299999999999999</v>
      </c>
      <c r="I24" s="46"/>
      <c r="J24" s="21">
        <v>0.39</v>
      </c>
      <c r="K24" s="21"/>
      <c r="L24" s="21">
        <v>630000</v>
      </c>
      <c r="M24" s="21"/>
      <c r="N24" s="25" t="s">
        <v>19</v>
      </c>
      <c r="O24" s="23">
        <v>0.39</v>
      </c>
      <c r="P24" s="26" t="s">
        <v>20</v>
      </c>
      <c r="Q24" s="10">
        <f>O24*L24</f>
        <v>245700</v>
      </c>
    </row>
    <row r="25" spans="1:19" s="13" customFormat="1" ht="50.1" hidden="1" customHeight="1" x14ac:dyDescent="0.25">
      <c r="A25" s="65" t="s">
        <v>12</v>
      </c>
      <c r="B25" s="27">
        <v>283500</v>
      </c>
      <c r="C25" s="31">
        <f>H25*E25</f>
        <v>283500</v>
      </c>
      <c r="D25" s="42"/>
      <c r="E25" s="28">
        <v>157500</v>
      </c>
      <c r="F25" s="28"/>
      <c r="G25" s="28" t="s">
        <v>19</v>
      </c>
      <c r="H25" s="29">
        <v>1.8</v>
      </c>
      <c r="I25" s="47"/>
      <c r="J25" s="27">
        <v>0.45</v>
      </c>
      <c r="K25" s="27"/>
      <c r="L25" s="27">
        <v>630000</v>
      </c>
      <c r="M25" s="27"/>
      <c r="N25" s="32" t="s">
        <v>19</v>
      </c>
      <c r="O25" s="29">
        <v>0.45</v>
      </c>
      <c r="P25" s="30" t="s">
        <v>20</v>
      </c>
      <c r="Q25" s="11">
        <f>O25*L25</f>
        <v>283500</v>
      </c>
    </row>
    <row r="26" spans="1:19" s="13" customFormat="1" ht="50.1" hidden="1" customHeight="1" x14ac:dyDescent="0.25">
      <c r="A26" s="65" t="s">
        <v>13</v>
      </c>
      <c r="B26" s="27">
        <v>185456.25</v>
      </c>
      <c r="C26" s="31">
        <f>H26*E26</f>
        <v>185456.25</v>
      </c>
      <c r="D26" s="42"/>
      <c r="E26" s="28">
        <v>157500</v>
      </c>
      <c r="F26" s="28"/>
      <c r="G26" s="28" t="s">
        <v>19</v>
      </c>
      <c r="H26" s="29">
        <v>1.1775</v>
      </c>
      <c r="I26" s="47"/>
      <c r="J26" s="27">
        <v>0.39250000000000002</v>
      </c>
      <c r="K26" s="27"/>
      <c r="L26" s="27">
        <v>630000</v>
      </c>
      <c r="M26" s="27"/>
      <c r="N26" s="32" t="s">
        <v>19</v>
      </c>
      <c r="O26" s="29">
        <v>0.39250000000000002</v>
      </c>
      <c r="P26" s="30" t="s">
        <v>20</v>
      </c>
      <c r="Q26" s="11">
        <f>O26*L26</f>
        <v>247275</v>
      </c>
    </row>
    <row r="27" spans="1:19" s="13" customFormat="1" ht="50.1" hidden="1" customHeight="1" thickBot="1" x14ac:dyDescent="0.3">
      <c r="A27" s="66" t="s">
        <v>7</v>
      </c>
      <c r="B27" s="33">
        <v>207900</v>
      </c>
      <c r="C27" s="37">
        <f>H27*E27</f>
        <v>207900</v>
      </c>
      <c r="D27" s="43"/>
      <c r="E27" s="34">
        <v>157500</v>
      </c>
      <c r="F27" s="34"/>
      <c r="G27" s="34" t="s">
        <v>19</v>
      </c>
      <c r="H27" s="35">
        <v>1.32</v>
      </c>
      <c r="I27" s="48"/>
      <c r="J27" s="33">
        <v>0.33</v>
      </c>
      <c r="K27" s="33"/>
      <c r="L27" s="33">
        <v>630000</v>
      </c>
      <c r="M27" s="33"/>
      <c r="N27" s="38" t="s">
        <v>19</v>
      </c>
      <c r="O27" s="35">
        <v>0.33</v>
      </c>
      <c r="P27" s="36" t="s">
        <v>20</v>
      </c>
      <c r="Q27" s="39">
        <f>O27*L27</f>
        <v>207900</v>
      </c>
    </row>
    <row r="28" spans="1:19" s="13" customFormat="1" ht="17.25" hidden="1" customHeight="1" x14ac:dyDescent="0.25">
      <c r="A28" s="6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9" s="45" customFormat="1" ht="17.25" x14ac:dyDescent="0.25">
      <c r="A29" s="6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9" ht="24.75" customHeight="1" x14ac:dyDescent="0.25">
      <c r="A30" s="125" t="s">
        <v>67</v>
      </c>
    </row>
    <row r="31" spans="1:19" ht="36.75" customHeight="1" x14ac:dyDescent="0.25">
      <c r="A31" s="123" t="s">
        <v>64</v>
      </c>
      <c r="B31" s="123" t="s">
        <v>63</v>
      </c>
      <c r="C31" s="123" t="s">
        <v>66</v>
      </c>
      <c r="D31" s="146" t="s">
        <v>65</v>
      </c>
      <c r="E31" s="146"/>
      <c r="F31" s="146"/>
      <c r="I31" s="119"/>
    </row>
    <row r="32" spans="1:19" ht="30" customHeight="1" x14ac:dyDescent="0.25">
      <c r="A32" s="121" t="s">
        <v>60</v>
      </c>
      <c r="B32" s="124">
        <v>50000</v>
      </c>
      <c r="C32" s="126">
        <v>0.33</v>
      </c>
      <c r="D32" s="145">
        <f>C32*B32</f>
        <v>16500</v>
      </c>
      <c r="E32" s="145"/>
      <c r="F32" s="145"/>
    </row>
    <row r="33" spans="1:8" ht="30" customHeight="1" x14ac:dyDescent="0.25">
      <c r="A33" s="121" t="s">
        <v>59</v>
      </c>
      <c r="B33" s="124">
        <v>120000</v>
      </c>
      <c r="C33" s="126">
        <v>0.33</v>
      </c>
      <c r="D33" s="145">
        <f t="shared" ref="D33:D35" si="0">C33*B33</f>
        <v>39600</v>
      </c>
      <c r="E33" s="145"/>
      <c r="F33" s="145"/>
      <c r="H33" s="120"/>
    </row>
    <row r="34" spans="1:8" ht="30" customHeight="1" x14ac:dyDescent="0.25">
      <c r="A34" s="122" t="s">
        <v>61</v>
      </c>
      <c r="B34" s="124">
        <v>210000</v>
      </c>
      <c r="C34" s="126">
        <v>0.33</v>
      </c>
      <c r="D34" s="145">
        <f t="shared" si="0"/>
        <v>69300</v>
      </c>
      <c r="E34" s="145"/>
      <c r="F34" s="145"/>
    </row>
    <row r="35" spans="1:8" ht="30" customHeight="1" x14ac:dyDescent="0.25">
      <c r="A35" s="122" t="s">
        <v>62</v>
      </c>
      <c r="B35" s="124">
        <v>250000</v>
      </c>
      <c r="C35" s="126">
        <v>0.33</v>
      </c>
      <c r="D35" s="145">
        <f t="shared" si="0"/>
        <v>82500</v>
      </c>
      <c r="E35" s="145"/>
      <c r="F35" s="145"/>
    </row>
    <row r="36" spans="1:8" x14ac:dyDescent="0.25">
      <c r="A36" s="118"/>
      <c r="C36" s="117"/>
    </row>
    <row r="37" spans="1:8" x14ac:dyDescent="0.25">
      <c r="C37" s="117"/>
    </row>
    <row r="38" spans="1:8" x14ac:dyDescent="0.25">
      <c r="C38" s="117"/>
    </row>
    <row r="39" spans="1:8" x14ac:dyDescent="0.25">
      <c r="C39" s="117"/>
    </row>
    <row r="40" spans="1:8" x14ac:dyDescent="0.25">
      <c r="C40" s="117"/>
    </row>
    <row r="41" spans="1:8" x14ac:dyDescent="0.25">
      <c r="C41" s="117"/>
    </row>
    <row r="42" spans="1:8" x14ac:dyDescent="0.25">
      <c r="C42" s="117"/>
    </row>
    <row r="43" spans="1:8" x14ac:dyDescent="0.25">
      <c r="C43" s="117"/>
    </row>
    <row r="44" spans="1:8" x14ac:dyDescent="0.25">
      <c r="C44" s="117"/>
    </row>
    <row r="45" spans="1:8" x14ac:dyDescent="0.25">
      <c r="C45" s="117"/>
    </row>
    <row r="46" spans="1:8" x14ac:dyDescent="0.25">
      <c r="C46" s="117"/>
    </row>
    <row r="47" spans="1:8" x14ac:dyDescent="0.25">
      <c r="C47" s="117"/>
    </row>
  </sheetData>
  <mergeCells count="10">
    <mergeCell ref="D32:F32"/>
    <mergeCell ref="D33:F33"/>
    <mergeCell ref="D34:F34"/>
    <mergeCell ref="D35:F35"/>
    <mergeCell ref="D31:F31"/>
    <mergeCell ref="J10:K10"/>
    <mergeCell ref="L10:M10"/>
    <mergeCell ref="N10:O10"/>
    <mergeCell ref="A10:A11"/>
    <mergeCell ref="B10:H10"/>
  </mergeCells>
  <pageMargins left="0.7" right="0.7" top="0.75" bottom="0.75" header="0.3" footer="0.3"/>
  <pageSetup scale="63" orientation="landscape" r:id="rId1"/>
  <headerFooter>
    <oddFooter>&amp;LPage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10" zoomScale="96" zoomScaleNormal="96" workbookViewId="0">
      <selection activeCell="I36" sqref="I36"/>
    </sheetView>
  </sheetViews>
  <sheetFormatPr defaultRowHeight="15" x14ac:dyDescent="0.25"/>
  <cols>
    <col min="1" max="1" width="27.140625" style="3" customWidth="1"/>
    <col min="2" max="2" width="16.42578125" style="2" customWidth="1"/>
    <col min="3" max="3" width="18.140625" style="2" customWidth="1"/>
    <col min="4" max="4" width="3.7109375" style="2" customWidth="1"/>
    <col min="5" max="5" width="11.42578125" style="2" customWidth="1"/>
    <col min="6" max="6" width="7.85546875" style="2" bestFit="1" customWidth="1"/>
    <col min="7" max="7" width="3.7109375" style="2" customWidth="1"/>
    <col min="8" max="8" width="19" style="2" customWidth="1"/>
    <col min="9" max="9" width="18.140625" style="2" customWidth="1"/>
    <col min="10" max="10" width="3.7109375" style="2" customWidth="1"/>
    <col min="11" max="11" width="11.42578125" style="2" customWidth="1"/>
    <col min="12" max="12" width="7.85546875" style="2" bestFit="1" customWidth="1"/>
    <col min="13" max="13" width="3.7109375" style="2" customWidth="1"/>
    <col min="14" max="14" width="11.140625" style="2" bestFit="1" customWidth="1"/>
    <col min="15" max="15" width="3.7109375" style="2" customWidth="1"/>
    <col min="16" max="16" width="20" style="2" customWidth="1"/>
    <col min="17" max="22" width="20.7109375" style="2" customWidth="1"/>
    <col min="23" max="23" width="5.7109375" style="2" customWidth="1"/>
    <col min="24" max="24" width="20.7109375" style="2" customWidth="1"/>
    <col min="25" max="16384" width="9.140625" style="1"/>
  </cols>
  <sheetData>
    <row r="1" spans="1:26" ht="31.5" x14ac:dyDescent="0.25">
      <c r="A1" s="93" t="s">
        <v>0</v>
      </c>
    </row>
    <row r="2" spans="1:26" ht="19.5" x14ac:dyDescent="0.25">
      <c r="A2" s="4" t="s">
        <v>1</v>
      </c>
    </row>
    <row r="3" spans="1:26" ht="15" customHeight="1" x14ac:dyDescent="0.25">
      <c r="A3" s="92" t="s">
        <v>60</v>
      </c>
    </row>
    <row r="4" spans="1:26" ht="15" customHeight="1" x14ac:dyDescent="0.25">
      <c r="A4" s="92" t="s">
        <v>59</v>
      </c>
    </row>
    <row r="5" spans="1:26" ht="15" customHeight="1" x14ac:dyDescent="0.25">
      <c r="A5" s="92" t="s">
        <v>61</v>
      </c>
    </row>
    <row r="6" spans="1:26" ht="15" customHeight="1" x14ac:dyDescent="0.25">
      <c r="A6" s="92" t="s">
        <v>62</v>
      </c>
      <c r="C6" s="117"/>
      <c r="I6" s="117"/>
    </row>
    <row r="7" spans="1:26" ht="10.5" customHeight="1" x14ac:dyDescent="0.25"/>
    <row r="8" spans="1:26" ht="15" customHeight="1" x14ac:dyDescent="0.25">
      <c r="A8" s="4" t="s">
        <v>23</v>
      </c>
      <c r="U8" s="5"/>
      <c r="V8" s="5"/>
      <c r="W8" s="5"/>
      <c r="X8" s="5"/>
      <c r="Y8" s="6"/>
      <c r="Z8" s="6"/>
    </row>
    <row r="9" spans="1:26" ht="11.25" customHeight="1" thickBot="1" x14ac:dyDescent="0.3">
      <c r="U9" s="5"/>
      <c r="V9" s="5"/>
      <c r="W9" s="5"/>
      <c r="X9" s="5"/>
      <c r="Y9" s="6"/>
      <c r="Z9" s="6"/>
    </row>
    <row r="10" spans="1:26" ht="18" customHeight="1" x14ac:dyDescent="0.25">
      <c r="A10" s="142" t="s">
        <v>2</v>
      </c>
      <c r="B10" s="140" t="s">
        <v>4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1"/>
      <c r="Q10" s="140" t="s">
        <v>27</v>
      </c>
      <c r="R10" s="141"/>
      <c r="S10" s="140" t="s">
        <v>28</v>
      </c>
      <c r="T10" s="141"/>
      <c r="U10" s="140" t="s">
        <v>36</v>
      </c>
      <c r="V10" s="141"/>
      <c r="W10" s="5"/>
      <c r="X10" s="5"/>
      <c r="Y10" s="6"/>
      <c r="Z10" s="6"/>
    </row>
    <row r="11" spans="1:26" ht="18" customHeight="1" x14ac:dyDescent="0.25">
      <c r="A11" s="147"/>
      <c r="B11" s="149" t="s">
        <v>31</v>
      </c>
      <c r="C11" s="151" t="s">
        <v>74</v>
      </c>
      <c r="D11" s="151"/>
      <c r="E11" s="151"/>
      <c r="F11" s="151"/>
      <c r="G11" s="151"/>
      <c r="H11" s="151"/>
      <c r="I11" s="152" t="s">
        <v>75</v>
      </c>
      <c r="J11" s="153"/>
      <c r="K11" s="153"/>
      <c r="L11" s="153"/>
      <c r="M11" s="153"/>
      <c r="N11" s="153"/>
      <c r="O11" s="153"/>
      <c r="P11" s="154"/>
      <c r="Q11" s="149" t="s">
        <v>29</v>
      </c>
      <c r="R11" s="159" t="s">
        <v>46</v>
      </c>
      <c r="S11" s="161" t="s">
        <v>29</v>
      </c>
      <c r="T11" s="157" t="s">
        <v>46</v>
      </c>
      <c r="U11" s="149" t="s">
        <v>34</v>
      </c>
      <c r="V11" s="157" t="s">
        <v>35</v>
      </c>
      <c r="W11" s="5"/>
      <c r="X11" s="5"/>
      <c r="Y11" s="6"/>
      <c r="Z11" s="6"/>
    </row>
    <row r="12" spans="1:26" ht="37.5" customHeight="1" thickBot="1" x14ac:dyDescent="0.3">
      <c r="A12" s="143"/>
      <c r="B12" s="150"/>
      <c r="C12" s="94" t="s">
        <v>30</v>
      </c>
      <c r="D12" s="95"/>
      <c r="E12" s="95" t="s">
        <v>25</v>
      </c>
      <c r="F12" s="95" t="s">
        <v>26</v>
      </c>
      <c r="G12" s="95"/>
      <c r="H12" s="96" t="s">
        <v>29</v>
      </c>
      <c r="I12" s="94" t="s">
        <v>30</v>
      </c>
      <c r="J12" s="95"/>
      <c r="K12" s="95" t="s">
        <v>25</v>
      </c>
      <c r="L12" s="95" t="s">
        <v>26</v>
      </c>
      <c r="M12" s="95"/>
      <c r="N12" s="95" t="s">
        <v>73</v>
      </c>
      <c r="O12" s="95"/>
      <c r="P12" s="96" t="s">
        <v>29</v>
      </c>
      <c r="Q12" s="150"/>
      <c r="R12" s="160"/>
      <c r="S12" s="162"/>
      <c r="T12" s="158"/>
      <c r="U12" s="150"/>
      <c r="V12" s="158"/>
      <c r="W12" s="7"/>
      <c r="X12" s="7"/>
      <c r="Y12" s="6"/>
      <c r="Z12" s="6"/>
    </row>
    <row r="13" spans="1:26" ht="9.9499999999999993" customHeight="1" thickBot="1" x14ac:dyDescent="0.3">
      <c r="A13" s="50"/>
      <c r="B13" s="51"/>
      <c r="C13" s="97"/>
      <c r="D13" s="98"/>
      <c r="E13" s="99"/>
      <c r="F13" s="99"/>
      <c r="G13" s="99"/>
      <c r="H13" s="100"/>
      <c r="I13" s="97"/>
      <c r="J13" s="98"/>
      <c r="K13" s="99"/>
      <c r="L13" s="99"/>
      <c r="M13" s="99"/>
      <c r="N13" s="99"/>
      <c r="O13" s="99"/>
      <c r="P13" s="100"/>
      <c r="Q13" s="52"/>
      <c r="R13" s="71"/>
      <c r="S13" s="52"/>
      <c r="T13" s="71"/>
      <c r="U13" s="54"/>
      <c r="V13" s="55"/>
      <c r="W13" s="8"/>
      <c r="X13" s="9"/>
      <c r="Y13" s="6"/>
      <c r="Z13" s="6"/>
    </row>
    <row r="14" spans="1:26" s="77" customFormat="1" ht="45" customHeight="1" thickBot="1" x14ac:dyDescent="0.3">
      <c r="A14" s="78" t="s">
        <v>3</v>
      </c>
      <c r="B14" s="164">
        <v>177975</v>
      </c>
      <c r="C14" s="166">
        <f>E14*0.39</f>
        <v>245700</v>
      </c>
      <c r="D14" s="102" t="s">
        <v>20</v>
      </c>
      <c r="E14" s="103">
        <v>630000</v>
      </c>
      <c r="F14" s="103" t="s">
        <v>33</v>
      </c>
      <c r="G14" s="103" t="s">
        <v>32</v>
      </c>
      <c r="H14" s="104" t="s">
        <v>42</v>
      </c>
      <c r="I14" s="163">
        <f>K14/N14*1.13</f>
        <v>222468.74999999997</v>
      </c>
      <c r="J14" s="102" t="s">
        <v>20</v>
      </c>
      <c r="K14" s="103">
        <v>630000</v>
      </c>
      <c r="L14" s="103" t="s">
        <v>33</v>
      </c>
      <c r="M14" s="132" t="s">
        <v>69</v>
      </c>
      <c r="N14" s="133">
        <v>3.2</v>
      </c>
      <c r="O14" s="103" t="s">
        <v>32</v>
      </c>
      <c r="P14" s="104" t="s">
        <v>70</v>
      </c>
      <c r="Q14" s="81" t="s">
        <v>55</v>
      </c>
      <c r="R14" s="82" t="s">
        <v>56</v>
      </c>
      <c r="S14" s="81" t="s">
        <v>57</v>
      </c>
      <c r="T14" s="82" t="s">
        <v>51</v>
      </c>
      <c r="U14" s="83" t="s">
        <v>5</v>
      </c>
      <c r="V14" s="84" t="s">
        <v>6</v>
      </c>
      <c r="W14" s="8"/>
      <c r="X14" s="9"/>
      <c r="Y14" s="6"/>
      <c r="Z14" s="6"/>
    </row>
    <row r="15" spans="1:26" s="77" customFormat="1" ht="9.9499999999999993" customHeight="1" thickBot="1" x14ac:dyDescent="0.3">
      <c r="A15" s="79"/>
      <c r="B15" s="51"/>
      <c r="C15" s="167"/>
      <c r="D15" s="106"/>
      <c r="E15" s="107"/>
      <c r="F15" s="107"/>
      <c r="G15" s="107"/>
      <c r="H15" s="108"/>
      <c r="I15" s="105"/>
      <c r="J15" s="106"/>
      <c r="K15" s="107"/>
      <c r="L15" s="107"/>
      <c r="M15" s="107"/>
      <c r="N15" s="134"/>
      <c r="O15" s="107"/>
      <c r="P15" s="108"/>
      <c r="Q15" s="86"/>
      <c r="R15" s="85"/>
      <c r="S15" s="86"/>
      <c r="T15" s="85"/>
      <c r="U15" s="87"/>
      <c r="V15" s="88"/>
      <c r="W15" s="8"/>
      <c r="X15" s="9"/>
      <c r="Y15" s="6"/>
      <c r="Z15" s="6"/>
    </row>
    <row r="16" spans="1:26" s="77" customFormat="1" ht="45" customHeight="1" thickBot="1" x14ac:dyDescent="0.3">
      <c r="A16" s="78" t="s">
        <v>12</v>
      </c>
      <c r="B16" s="76">
        <v>283500</v>
      </c>
      <c r="C16" s="168">
        <f>E16*0.45</f>
        <v>283500</v>
      </c>
      <c r="D16" s="102" t="s">
        <v>20</v>
      </c>
      <c r="E16" s="103">
        <v>630000</v>
      </c>
      <c r="F16" s="103" t="s">
        <v>33</v>
      </c>
      <c r="G16" s="103" t="s">
        <v>32</v>
      </c>
      <c r="H16" s="104" t="s">
        <v>43</v>
      </c>
      <c r="I16" s="101">
        <f>K16/N16*1.8</f>
        <v>283500</v>
      </c>
      <c r="J16" s="102" t="s">
        <v>20</v>
      </c>
      <c r="K16" s="103">
        <v>630000</v>
      </c>
      <c r="L16" s="103" t="s">
        <v>33</v>
      </c>
      <c r="M16" s="132" t="s">
        <v>69</v>
      </c>
      <c r="N16" s="133">
        <v>4</v>
      </c>
      <c r="O16" s="103" t="s">
        <v>32</v>
      </c>
      <c r="P16" s="104" t="s">
        <v>53</v>
      </c>
      <c r="Q16" s="81" t="s">
        <v>43</v>
      </c>
      <c r="R16" s="82" t="s">
        <v>53</v>
      </c>
      <c r="S16" s="81" t="s">
        <v>43</v>
      </c>
      <c r="T16" s="82" t="s">
        <v>53</v>
      </c>
      <c r="U16" s="83" t="s">
        <v>8</v>
      </c>
      <c r="V16" s="84" t="s">
        <v>9</v>
      </c>
      <c r="W16" s="8"/>
      <c r="X16" s="9"/>
      <c r="Y16" s="6"/>
      <c r="Z16" s="6"/>
    </row>
    <row r="17" spans="1:26" s="77" customFormat="1" ht="9.9499999999999993" customHeight="1" thickBot="1" x14ac:dyDescent="0.3">
      <c r="A17" s="79"/>
      <c r="B17" s="53"/>
      <c r="C17" s="167"/>
      <c r="D17" s="106"/>
      <c r="E17" s="107"/>
      <c r="F17" s="107"/>
      <c r="G17" s="107"/>
      <c r="H17" s="108"/>
      <c r="I17" s="105"/>
      <c r="J17" s="106"/>
      <c r="K17" s="107"/>
      <c r="L17" s="107"/>
      <c r="M17" s="107"/>
      <c r="N17" s="134"/>
      <c r="O17" s="107"/>
      <c r="P17" s="108"/>
      <c r="Q17" s="86"/>
      <c r="R17" s="85"/>
      <c r="S17" s="86"/>
      <c r="T17" s="85"/>
      <c r="U17" s="87"/>
      <c r="V17" s="88"/>
      <c r="W17" s="8"/>
      <c r="X17" s="9"/>
      <c r="Y17" s="6"/>
      <c r="Z17" s="6"/>
    </row>
    <row r="18" spans="1:26" s="77" customFormat="1" ht="45" customHeight="1" thickBot="1" x14ac:dyDescent="0.3">
      <c r="A18" s="78" t="s">
        <v>13</v>
      </c>
      <c r="B18" s="164">
        <v>185456.25</v>
      </c>
      <c r="C18" s="166">
        <f>E18*0.3925</f>
        <v>247275</v>
      </c>
      <c r="D18" s="102" t="s">
        <v>20</v>
      </c>
      <c r="E18" s="103">
        <v>630000</v>
      </c>
      <c r="F18" s="103" t="s">
        <v>33</v>
      </c>
      <c r="G18" s="103" t="s">
        <v>32</v>
      </c>
      <c r="H18" s="104" t="s">
        <v>44</v>
      </c>
      <c r="I18" s="165">
        <f>K18/N18*1.1775</f>
        <v>247275</v>
      </c>
      <c r="J18" s="102" t="s">
        <v>20</v>
      </c>
      <c r="K18" s="103">
        <v>630000</v>
      </c>
      <c r="L18" s="103" t="s">
        <v>33</v>
      </c>
      <c r="M18" s="132" t="s">
        <v>69</v>
      </c>
      <c r="N18" s="133">
        <v>3</v>
      </c>
      <c r="O18" s="103" t="s">
        <v>32</v>
      </c>
      <c r="P18" s="104" t="s">
        <v>71</v>
      </c>
      <c r="Q18" s="81" t="s">
        <v>47</v>
      </c>
      <c r="R18" s="82" t="s">
        <v>49</v>
      </c>
      <c r="S18" s="81" t="s">
        <v>47</v>
      </c>
      <c r="T18" s="82" t="s">
        <v>49</v>
      </c>
      <c r="U18" s="83" t="s">
        <v>14</v>
      </c>
      <c r="V18" s="84" t="s">
        <v>10</v>
      </c>
      <c r="W18" s="8"/>
      <c r="X18" s="9"/>
      <c r="Y18" s="6"/>
      <c r="Z18" s="6"/>
    </row>
    <row r="19" spans="1:26" s="77" customFormat="1" ht="9.9499999999999993" customHeight="1" thickBot="1" x14ac:dyDescent="0.3">
      <c r="A19" s="79"/>
      <c r="B19" s="51"/>
      <c r="C19" s="167"/>
      <c r="D19" s="106"/>
      <c r="E19" s="107"/>
      <c r="F19" s="107"/>
      <c r="G19" s="107"/>
      <c r="H19" s="108"/>
      <c r="I19" s="105"/>
      <c r="J19" s="106"/>
      <c r="K19" s="107"/>
      <c r="L19" s="107"/>
      <c r="M19" s="107"/>
      <c r="N19" s="107"/>
      <c r="O19" s="107"/>
      <c r="P19" s="108"/>
      <c r="Q19" s="86"/>
      <c r="R19" s="85"/>
      <c r="S19" s="86"/>
      <c r="T19" s="85"/>
      <c r="U19" s="87"/>
      <c r="V19" s="88"/>
      <c r="W19" s="8"/>
      <c r="X19" s="9"/>
      <c r="Y19" s="6"/>
      <c r="Z19" s="6"/>
    </row>
    <row r="20" spans="1:26" s="77" customFormat="1" ht="45" customHeight="1" thickBot="1" x14ac:dyDescent="0.3">
      <c r="A20" s="80" t="s">
        <v>7</v>
      </c>
      <c r="B20" s="127">
        <v>207900</v>
      </c>
      <c r="C20" s="169">
        <f>E20*0.33</f>
        <v>207900</v>
      </c>
      <c r="D20" s="110" t="s">
        <v>20</v>
      </c>
      <c r="E20" s="111">
        <v>630000</v>
      </c>
      <c r="F20" s="111" t="s">
        <v>33</v>
      </c>
      <c r="G20" s="111" t="s">
        <v>32</v>
      </c>
      <c r="H20" s="112" t="s">
        <v>45</v>
      </c>
      <c r="I20" s="109">
        <f>K20/N20*1.32</f>
        <v>207900</v>
      </c>
      <c r="J20" s="110" t="s">
        <v>20</v>
      </c>
      <c r="K20" s="111">
        <v>630000</v>
      </c>
      <c r="L20" s="111" t="s">
        <v>33</v>
      </c>
      <c r="M20" s="136" t="s">
        <v>69</v>
      </c>
      <c r="N20" s="135">
        <v>4</v>
      </c>
      <c r="O20" s="111" t="s">
        <v>32</v>
      </c>
      <c r="P20" s="112" t="s">
        <v>72</v>
      </c>
      <c r="Q20" s="128" t="s">
        <v>48</v>
      </c>
      <c r="R20" s="129" t="s">
        <v>50</v>
      </c>
      <c r="S20" s="128" t="s">
        <v>58</v>
      </c>
      <c r="T20" s="129" t="s">
        <v>52</v>
      </c>
      <c r="U20" s="130" t="s">
        <v>10</v>
      </c>
      <c r="V20" s="131" t="s">
        <v>11</v>
      </c>
      <c r="W20" s="8"/>
      <c r="X20" s="9"/>
      <c r="Y20" s="6"/>
      <c r="Z20" s="6"/>
    </row>
    <row r="21" spans="1:26" ht="9.9499999999999993" customHeight="1" thickBot="1" x14ac:dyDescent="0.3">
      <c r="A21" s="78"/>
      <c r="B21" s="57"/>
      <c r="C21" s="113"/>
      <c r="D21" s="114"/>
      <c r="E21" s="115"/>
      <c r="F21" s="115"/>
      <c r="G21" s="115"/>
      <c r="H21" s="116"/>
      <c r="I21" s="113"/>
      <c r="J21" s="114"/>
      <c r="K21" s="115"/>
      <c r="L21" s="115"/>
      <c r="M21" s="115"/>
      <c r="N21" s="115"/>
      <c r="O21" s="115"/>
      <c r="P21" s="116"/>
      <c r="Q21" s="58"/>
      <c r="R21" s="72"/>
      <c r="S21" s="58"/>
      <c r="T21" s="72"/>
      <c r="U21" s="59"/>
      <c r="V21" s="60"/>
      <c r="W21" s="8"/>
      <c r="X21" s="9"/>
      <c r="Y21" s="6"/>
      <c r="Z21" s="6"/>
    </row>
    <row r="22" spans="1:26" s="13" customFormat="1" ht="17.25" x14ac:dyDescent="0.25">
      <c r="A22" s="61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14"/>
      <c r="V22" s="14"/>
      <c r="W22" s="14"/>
      <c r="X22" s="14"/>
      <c r="Y22" s="15"/>
      <c r="Z22" s="15"/>
    </row>
    <row r="23" spans="1:26" s="13" customFormat="1" ht="27" hidden="1" customHeight="1" thickBot="1" x14ac:dyDescent="0.25">
      <c r="A23" s="62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6" s="13" customFormat="1" ht="54" hidden="1" customHeight="1" x14ac:dyDescent="0.25">
      <c r="A24" s="63"/>
      <c r="B24" s="16" t="s">
        <v>21</v>
      </c>
      <c r="C24" s="19" t="s">
        <v>15</v>
      </c>
      <c r="D24" s="40"/>
      <c r="E24" s="17" t="s">
        <v>16</v>
      </c>
      <c r="F24" s="17"/>
      <c r="G24" s="17"/>
      <c r="H24" s="18" t="s">
        <v>17</v>
      </c>
      <c r="I24" s="19" t="s">
        <v>15</v>
      </c>
      <c r="J24" s="40"/>
      <c r="K24" s="17" t="s">
        <v>16</v>
      </c>
      <c r="L24" s="17"/>
      <c r="M24" s="17"/>
      <c r="N24" s="17"/>
      <c r="O24" s="17"/>
      <c r="P24" s="18" t="s">
        <v>17</v>
      </c>
      <c r="Q24" s="16" t="s">
        <v>18</v>
      </c>
      <c r="R24" s="16"/>
      <c r="S24" s="16" t="s">
        <v>22</v>
      </c>
      <c r="T24" s="16"/>
      <c r="U24" s="18"/>
      <c r="V24" s="18" t="s">
        <v>18</v>
      </c>
      <c r="W24" s="19"/>
      <c r="X24" s="20" t="s">
        <v>15</v>
      </c>
    </row>
    <row r="25" spans="1:26" s="13" customFormat="1" ht="50.1" hidden="1" customHeight="1" x14ac:dyDescent="0.25">
      <c r="A25" s="64" t="s">
        <v>3</v>
      </c>
      <c r="B25" s="21">
        <v>177975</v>
      </c>
      <c r="C25" s="24">
        <f>H25*E25</f>
        <v>177974.99999999997</v>
      </c>
      <c r="D25" s="41"/>
      <c r="E25" s="22">
        <v>157500</v>
      </c>
      <c r="F25" s="22"/>
      <c r="G25" s="22" t="s">
        <v>19</v>
      </c>
      <c r="H25" s="23">
        <v>1.1299999999999999</v>
      </c>
      <c r="I25" s="24">
        <f>P25*K25</f>
        <v>177974.99999999997</v>
      </c>
      <c r="J25" s="41"/>
      <c r="K25" s="22">
        <v>157500</v>
      </c>
      <c r="L25" s="22"/>
      <c r="M25" s="22"/>
      <c r="N25" s="22"/>
      <c r="O25" s="22"/>
      <c r="P25" s="23">
        <v>1.1299999999999999</v>
      </c>
      <c r="Q25" s="21">
        <v>0.39</v>
      </c>
      <c r="R25" s="21"/>
      <c r="S25" s="21">
        <v>630000</v>
      </c>
      <c r="T25" s="21"/>
      <c r="U25" s="25" t="s">
        <v>19</v>
      </c>
      <c r="V25" s="23">
        <v>0.39</v>
      </c>
      <c r="W25" s="26" t="s">
        <v>20</v>
      </c>
      <c r="X25" s="10">
        <f>V25*S25</f>
        <v>245700</v>
      </c>
    </row>
    <row r="26" spans="1:26" s="13" customFormat="1" ht="50.1" hidden="1" customHeight="1" x14ac:dyDescent="0.25">
      <c r="A26" s="65" t="s">
        <v>12</v>
      </c>
      <c r="B26" s="27">
        <v>283500</v>
      </c>
      <c r="C26" s="31">
        <f>H26*E26</f>
        <v>283500</v>
      </c>
      <c r="D26" s="42"/>
      <c r="E26" s="28">
        <v>157500</v>
      </c>
      <c r="F26" s="28"/>
      <c r="G26" s="28" t="s">
        <v>19</v>
      </c>
      <c r="H26" s="29">
        <v>1.8</v>
      </c>
      <c r="I26" s="31">
        <f>P26*K26</f>
        <v>283500</v>
      </c>
      <c r="J26" s="42"/>
      <c r="K26" s="28">
        <v>157500</v>
      </c>
      <c r="L26" s="28"/>
      <c r="M26" s="28"/>
      <c r="N26" s="28"/>
      <c r="O26" s="28"/>
      <c r="P26" s="29">
        <v>1.8</v>
      </c>
      <c r="Q26" s="27">
        <v>0.45</v>
      </c>
      <c r="R26" s="27"/>
      <c r="S26" s="27">
        <v>630000</v>
      </c>
      <c r="T26" s="27"/>
      <c r="U26" s="32" t="s">
        <v>19</v>
      </c>
      <c r="V26" s="29">
        <v>0.45</v>
      </c>
      <c r="W26" s="30" t="s">
        <v>20</v>
      </c>
      <c r="X26" s="11">
        <f>V26*S26</f>
        <v>283500</v>
      </c>
    </row>
    <row r="27" spans="1:26" s="13" customFormat="1" ht="50.1" hidden="1" customHeight="1" x14ac:dyDescent="0.25">
      <c r="A27" s="65" t="s">
        <v>13</v>
      </c>
      <c r="B27" s="27">
        <v>185456.25</v>
      </c>
      <c r="C27" s="31">
        <f>H27*E27</f>
        <v>185456.25</v>
      </c>
      <c r="D27" s="42"/>
      <c r="E27" s="28">
        <v>157500</v>
      </c>
      <c r="F27" s="28"/>
      <c r="G27" s="28" t="s">
        <v>19</v>
      </c>
      <c r="H27" s="29">
        <v>1.1775</v>
      </c>
      <c r="I27" s="31">
        <f>P27*K27</f>
        <v>185456.25</v>
      </c>
      <c r="J27" s="42"/>
      <c r="K27" s="28">
        <v>157500</v>
      </c>
      <c r="L27" s="28"/>
      <c r="M27" s="28"/>
      <c r="N27" s="28"/>
      <c r="O27" s="28"/>
      <c r="P27" s="29">
        <v>1.1775</v>
      </c>
      <c r="Q27" s="27">
        <v>0.39250000000000002</v>
      </c>
      <c r="R27" s="27"/>
      <c r="S27" s="27">
        <v>630000</v>
      </c>
      <c r="T27" s="27"/>
      <c r="U27" s="32" t="s">
        <v>19</v>
      </c>
      <c r="V27" s="29">
        <v>0.39250000000000002</v>
      </c>
      <c r="W27" s="30" t="s">
        <v>20</v>
      </c>
      <c r="X27" s="11">
        <f>V27*S27</f>
        <v>247275</v>
      </c>
    </row>
    <row r="28" spans="1:26" s="13" customFormat="1" ht="50.1" hidden="1" customHeight="1" thickBot="1" x14ac:dyDescent="0.3">
      <c r="A28" s="66" t="s">
        <v>7</v>
      </c>
      <c r="B28" s="33">
        <v>207900</v>
      </c>
      <c r="C28" s="37">
        <f>H28*E28</f>
        <v>207900</v>
      </c>
      <c r="D28" s="43"/>
      <c r="E28" s="34">
        <v>157500</v>
      </c>
      <c r="F28" s="34"/>
      <c r="G28" s="34" t="s">
        <v>19</v>
      </c>
      <c r="H28" s="35">
        <v>1.32</v>
      </c>
      <c r="I28" s="37">
        <f>P28*K28</f>
        <v>207900</v>
      </c>
      <c r="J28" s="43"/>
      <c r="K28" s="34">
        <v>157500</v>
      </c>
      <c r="L28" s="34"/>
      <c r="M28" s="34"/>
      <c r="N28" s="34"/>
      <c r="O28" s="34"/>
      <c r="P28" s="35">
        <v>1.32</v>
      </c>
      <c r="Q28" s="33">
        <v>0.33</v>
      </c>
      <c r="R28" s="33"/>
      <c r="S28" s="33">
        <v>630000</v>
      </c>
      <c r="T28" s="33"/>
      <c r="U28" s="38" t="s">
        <v>19</v>
      </c>
      <c r="V28" s="35">
        <v>0.33</v>
      </c>
      <c r="W28" s="36" t="s">
        <v>20</v>
      </c>
      <c r="X28" s="39">
        <f>V28*S28</f>
        <v>207900</v>
      </c>
    </row>
    <row r="29" spans="1:26" s="13" customFormat="1" ht="17.25" hidden="1" customHeight="1" x14ac:dyDescent="0.25">
      <c r="A29" s="6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6" s="45" customFormat="1" ht="17.25" x14ac:dyDescent="0.25">
      <c r="A30" s="148" t="s">
        <v>68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44"/>
      <c r="X30" s="44"/>
    </row>
    <row r="31" spans="1:26" s="45" customFormat="1" ht="17.25" x14ac:dyDescent="0.25">
      <c r="A31" s="68" t="s">
        <v>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6" s="45" customFormat="1" ht="17.25" x14ac:dyDescent="0.25">
      <c r="A32" s="68" t="s">
        <v>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6" s="45" customFormat="1" ht="17.25" x14ac:dyDescent="0.25">
      <c r="A33" s="6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6" s="2" customFormat="1" ht="24.75" customHeight="1" x14ac:dyDescent="0.25">
      <c r="A34" s="125" t="s">
        <v>67</v>
      </c>
      <c r="H34" s="5"/>
      <c r="I34" s="5"/>
      <c r="J34" s="5"/>
      <c r="K34" s="5"/>
      <c r="L34" s="5"/>
      <c r="M34" s="5"/>
      <c r="N34" s="5"/>
      <c r="O34" s="5"/>
      <c r="P34" s="5"/>
      <c r="Y34" s="1"/>
      <c r="Z34" s="1"/>
    </row>
    <row r="35" spans="1:26" s="2" customFormat="1" ht="36.75" customHeight="1" x14ac:dyDescent="0.25">
      <c r="A35" s="123" t="s">
        <v>64</v>
      </c>
      <c r="B35" s="123" t="s">
        <v>63</v>
      </c>
      <c r="C35" s="123" t="s">
        <v>66</v>
      </c>
      <c r="D35" s="146" t="s">
        <v>65</v>
      </c>
      <c r="E35" s="146"/>
      <c r="F35" s="146"/>
      <c r="H35" s="5"/>
      <c r="I35" s="7"/>
      <c r="J35" s="155"/>
      <c r="K35" s="155"/>
      <c r="L35" s="155"/>
      <c r="M35" s="7"/>
      <c r="N35" s="7"/>
      <c r="O35" s="7"/>
      <c r="P35" s="5"/>
      <c r="Y35" s="1"/>
      <c r="Z35" s="1"/>
    </row>
    <row r="36" spans="1:26" s="2" customFormat="1" ht="30" customHeight="1" x14ac:dyDescent="0.25">
      <c r="A36" s="121" t="s">
        <v>60</v>
      </c>
      <c r="B36" s="124">
        <v>50000</v>
      </c>
      <c r="C36" s="126">
        <v>0.33</v>
      </c>
      <c r="D36" s="145">
        <f>C36*B36</f>
        <v>16500</v>
      </c>
      <c r="E36" s="145"/>
      <c r="F36" s="145"/>
      <c r="H36" s="5"/>
      <c r="I36" s="138"/>
      <c r="J36" s="156"/>
      <c r="K36" s="156"/>
      <c r="L36" s="156"/>
      <c r="M36" s="137"/>
      <c r="N36" s="137"/>
      <c r="O36" s="137"/>
      <c r="P36" s="5"/>
      <c r="Y36" s="1"/>
      <c r="Z36" s="1"/>
    </row>
    <row r="37" spans="1:26" s="2" customFormat="1" ht="30" customHeight="1" x14ac:dyDescent="0.25">
      <c r="A37" s="121" t="s">
        <v>59</v>
      </c>
      <c r="B37" s="124">
        <v>120000</v>
      </c>
      <c r="C37" s="126">
        <v>0.33</v>
      </c>
      <c r="D37" s="145">
        <f t="shared" ref="D37:D39" si="0">C37*B37</f>
        <v>39600</v>
      </c>
      <c r="E37" s="145"/>
      <c r="F37" s="145"/>
      <c r="H37" s="139"/>
      <c r="I37" s="138"/>
      <c r="J37" s="156"/>
      <c r="K37" s="156"/>
      <c r="L37" s="156"/>
      <c r="M37" s="137"/>
      <c r="N37" s="137"/>
      <c r="O37" s="137"/>
      <c r="P37" s="139"/>
      <c r="Y37" s="1"/>
      <c r="Z37" s="1"/>
    </row>
    <row r="38" spans="1:26" s="2" customFormat="1" ht="30" customHeight="1" x14ac:dyDescent="0.25">
      <c r="A38" s="122" t="s">
        <v>61</v>
      </c>
      <c r="B38" s="124">
        <v>210000</v>
      </c>
      <c r="C38" s="126">
        <v>0.33</v>
      </c>
      <c r="D38" s="145">
        <f t="shared" si="0"/>
        <v>69300</v>
      </c>
      <c r="E38" s="145"/>
      <c r="F38" s="145"/>
      <c r="H38" s="5"/>
      <c r="I38" s="138"/>
      <c r="J38" s="156"/>
      <c r="K38" s="156"/>
      <c r="L38" s="156"/>
      <c r="M38" s="137"/>
      <c r="N38" s="137"/>
      <c r="O38" s="137"/>
      <c r="P38" s="5"/>
      <c r="Y38" s="1"/>
      <c r="Z38" s="1"/>
    </row>
    <row r="39" spans="1:26" s="2" customFormat="1" ht="30" customHeight="1" x14ac:dyDescent="0.25">
      <c r="A39" s="122" t="s">
        <v>62</v>
      </c>
      <c r="B39" s="124">
        <v>250000</v>
      </c>
      <c r="C39" s="126">
        <v>0.33</v>
      </c>
      <c r="D39" s="145">
        <f t="shared" si="0"/>
        <v>82500</v>
      </c>
      <c r="E39" s="145"/>
      <c r="F39" s="145"/>
      <c r="H39" s="5"/>
      <c r="I39" s="138"/>
      <c r="J39" s="156"/>
      <c r="K39" s="156"/>
      <c r="L39" s="156"/>
      <c r="M39" s="137"/>
      <c r="N39" s="137"/>
      <c r="O39" s="137"/>
      <c r="P39" s="5"/>
      <c r="Y39" s="1"/>
      <c r="Z39" s="1"/>
    </row>
    <row r="40" spans="1:26" s="2" customFormat="1" x14ac:dyDescent="0.25">
      <c r="A40" s="118"/>
      <c r="C40" s="117"/>
      <c r="H40" s="5"/>
      <c r="I40" s="9"/>
      <c r="J40" s="5"/>
      <c r="K40" s="5"/>
      <c r="L40" s="5"/>
      <c r="M40" s="5"/>
      <c r="N40" s="5"/>
      <c r="O40" s="5"/>
      <c r="P40" s="5"/>
      <c r="Y40" s="1"/>
      <c r="Z40" s="1"/>
    </row>
    <row r="41" spans="1:26" s="2" customFormat="1" x14ac:dyDescent="0.25">
      <c r="A41" s="3"/>
      <c r="C41" s="117"/>
      <c r="H41" s="5"/>
      <c r="I41" s="9"/>
      <c r="J41" s="5"/>
      <c r="K41" s="5"/>
      <c r="L41" s="5"/>
      <c r="M41" s="5"/>
      <c r="N41" s="5"/>
      <c r="O41" s="5"/>
      <c r="P41" s="5"/>
      <c r="Y41" s="1"/>
      <c r="Z41" s="1"/>
    </row>
    <row r="42" spans="1:26" s="2" customFormat="1" x14ac:dyDescent="0.25">
      <c r="A42" s="3"/>
      <c r="C42" s="117"/>
      <c r="H42" s="5"/>
      <c r="I42" s="9"/>
      <c r="J42" s="5"/>
      <c r="K42" s="5"/>
      <c r="L42" s="5"/>
      <c r="M42" s="5"/>
      <c r="N42" s="5"/>
      <c r="O42" s="5"/>
      <c r="P42" s="5"/>
      <c r="Y42" s="1"/>
      <c r="Z42" s="1"/>
    </row>
    <row r="43" spans="1:26" s="2" customFormat="1" x14ac:dyDescent="0.25">
      <c r="A43" s="3"/>
      <c r="C43" s="117"/>
      <c r="I43" s="117"/>
      <c r="Y43" s="1"/>
      <c r="Z43" s="1"/>
    </row>
    <row r="44" spans="1:26" s="2" customFormat="1" x14ac:dyDescent="0.25">
      <c r="A44" s="3"/>
      <c r="C44" s="117"/>
      <c r="I44" s="117"/>
      <c r="Y44" s="1"/>
      <c r="Z44" s="1"/>
    </row>
    <row r="45" spans="1:26" s="2" customFormat="1" x14ac:dyDescent="0.25">
      <c r="A45" s="3"/>
      <c r="C45" s="117"/>
      <c r="I45" s="117"/>
      <c r="Y45" s="1"/>
      <c r="Z45" s="1"/>
    </row>
    <row r="46" spans="1:26" s="2" customFormat="1" x14ac:dyDescent="0.25">
      <c r="A46" s="3"/>
      <c r="C46" s="117"/>
      <c r="I46" s="117"/>
      <c r="Y46" s="1"/>
      <c r="Z46" s="1"/>
    </row>
    <row r="47" spans="1:26" s="2" customFormat="1" x14ac:dyDescent="0.25">
      <c r="A47" s="3"/>
      <c r="C47" s="117"/>
      <c r="I47" s="117"/>
      <c r="Y47" s="1"/>
      <c r="Z47" s="1"/>
    </row>
    <row r="48" spans="1:26" s="2" customFormat="1" x14ac:dyDescent="0.25">
      <c r="A48" s="3"/>
      <c r="C48" s="117"/>
      <c r="I48" s="117"/>
      <c r="Y48" s="1"/>
      <c r="Z48" s="1"/>
    </row>
    <row r="49" spans="1:26" s="2" customFormat="1" x14ac:dyDescent="0.25">
      <c r="A49" s="3"/>
      <c r="C49" s="117"/>
      <c r="I49" s="117"/>
      <c r="Y49" s="1"/>
      <c r="Z49" s="1"/>
    </row>
    <row r="50" spans="1:26" s="2" customFormat="1" x14ac:dyDescent="0.25">
      <c r="A50" s="3"/>
      <c r="C50" s="117"/>
      <c r="I50" s="117"/>
      <c r="Y50" s="1"/>
      <c r="Z50" s="1"/>
    </row>
    <row r="51" spans="1:26" s="2" customFormat="1" x14ac:dyDescent="0.25">
      <c r="A51" s="3"/>
      <c r="C51" s="117"/>
      <c r="I51" s="117"/>
      <c r="Y51" s="1"/>
      <c r="Z51" s="1"/>
    </row>
  </sheetData>
  <mergeCells count="25">
    <mergeCell ref="D39:F39"/>
    <mergeCell ref="J35:L35"/>
    <mergeCell ref="J36:L36"/>
    <mergeCell ref="J37:L37"/>
    <mergeCell ref="J38:L38"/>
    <mergeCell ref="J39:L39"/>
    <mergeCell ref="D35:F35"/>
    <mergeCell ref="D36:F36"/>
    <mergeCell ref="D37:F37"/>
    <mergeCell ref="D38:F38"/>
    <mergeCell ref="A10:A12"/>
    <mergeCell ref="Q10:R10"/>
    <mergeCell ref="S10:T10"/>
    <mergeCell ref="U10:V10"/>
    <mergeCell ref="A30:V30"/>
    <mergeCell ref="B10:P10"/>
    <mergeCell ref="B11:B12"/>
    <mergeCell ref="C11:H11"/>
    <mergeCell ref="I11:P11"/>
    <mergeCell ref="V11:V12"/>
    <mergeCell ref="Q11:Q12"/>
    <mergeCell ref="R11:R12"/>
    <mergeCell ref="S11:S12"/>
    <mergeCell ref="T11:T12"/>
    <mergeCell ref="U11:U12"/>
  </mergeCells>
  <pageMargins left="0.7" right="0.7" top="0.75" bottom="0.75" header="0.3" footer="0.3"/>
  <pageSetup scale="39" orientation="landscape" r:id="rId1"/>
  <headerFooter>
    <oddFooter>&amp;LPage 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TAB (as calculated)</vt:lpstr>
      <vt:lpstr>BID TAB (with equiv $ per lb)</vt:lpstr>
      <vt:lpstr>'BID TAB (as calculated)'!Print_Area</vt:lpstr>
      <vt:lpstr>'BID TAB (with equiv $ per lb)'!Print_Area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2016-05-23T17:29:13Z</dcterms:modified>
</cp:coreProperties>
</file>